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90\Desktop\"/>
    </mc:Choice>
  </mc:AlternateContent>
  <xr:revisionPtr revIDLastSave="0" documentId="13_ncr:1_{3B86991D-CA83-4A1B-8FF9-4012C17C42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cap 2024-25" sheetId="7" r:id="rId1"/>
    <sheet name="Calcul Limite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7" l="1"/>
  <c r="F18" i="7"/>
  <c r="E19" i="7"/>
  <c r="F19" i="7"/>
  <c r="E20" i="7"/>
  <c r="F20" i="7"/>
  <c r="E21" i="7"/>
  <c r="F21" i="7"/>
  <c r="E22" i="7"/>
  <c r="F22" i="7"/>
  <c r="E23" i="7"/>
  <c r="F23" i="7"/>
  <c r="E24" i="7"/>
  <c r="F24" i="7"/>
  <c r="E25" i="7"/>
  <c r="F25" i="7"/>
  <c r="E26" i="7"/>
  <c r="F26" i="7"/>
  <c r="E4" i="2"/>
  <c r="E6" i="2" s="1"/>
  <c r="G18" i="7" l="1"/>
  <c r="G19" i="7"/>
  <c r="G20" i="7"/>
  <c r="G21" i="7"/>
  <c r="G22" i="7"/>
  <c r="G23" i="7"/>
  <c r="G24" i="7"/>
  <c r="G25" i="7"/>
  <c r="G26" i="7"/>
  <c r="H18" i="7"/>
  <c r="H19" i="7"/>
  <c r="H20" i="7"/>
  <c r="H21" i="7"/>
  <c r="H22" i="7"/>
  <c r="H23" i="7"/>
  <c r="H24" i="7"/>
  <c r="H25" i="7"/>
  <c r="H26" i="7"/>
  <c r="F17" i="7" l="1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H11" i="7" s="1"/>
  <c r="H13" i="7" l="1"/>
  <c r="H17" i="7"/>
  <c r="H15" i="7"/>
  <c r="G13" i="7"/>
  <c r="H14" i="7"/>
  <c r="H16" i="7"/>
  <c r="H12" i="7"/>
  <c r="G17" i="7"/>
  <c r="G14" i="7"/>
  <c r="G12" i="7"/>
  <c r="G16" i="7"/>
  <c r="G11" i="7"/>
  <c r="G15" i="7"/>
  <c r="H29" i="7" l="1"/>
  <c r="E5" i="2" s="1"/>
  <c r="E7" i="2" s="1"/>
  <c r="H28" i="7"/>
  <c r="E3" i="2" s="1"/>
  <c r="E10" i="2" l="1"/>
  <c r="J25" i="7" s="1"/>
  <c r="E9" i="2"/>
  <c r="K12" i="7"/>
  <c r="K13" i="7"/>
  <c r="K21" i="7"/>
  <c r="K14" i="7"/>
  <c r="K22" i="7"/>
  <c r="K15" i="7"/>
  <c r="K23" i="7"/>
  <c r="K16" i="7"/>
  <c r="K24" i="7"/>
  <c r="K17" i="7"/>
  <c r="K25" i="7"/>
  <c r="K18" i="7"/>
  <c r="K26" i="7"/>
  <c r="K19" i="7"/>
  <c r="K20" i="7"/>
  <c r="K11" i="7"/>
  <c r="J14" i="7" l="1"/>
  <c r="J23" i="7"/>
  <c r="J22" i="7"/>
  <c r="J12" i="7"/>
  <c r="J24" i="7"/>
  <c r="J21" i="7"/>
  <c r="J16" i="7"/>
  <c r="J20" i="7"/>
  <c r="J17" i="7"/>
  <c r="J19" i="7"/>
  <c r="J13" i="7"/>
  <c r="J26" i="7"/>
  <c r="J15" i="7"/>
  <c r="J18" i="7"/>
  <c r="J11" i="7"/>
  <c r="I23" i="7"/>
  <c r="I22" i="7"/>
  <c r="I25" i="7"/>
  <c r="I18" i="7"/>
  <c r="I15" i="7"/>
  <c r="I11" i="7"/>
  <c r="I26" i="7"/>
  <c r="I14" i="7"/>
  <c r="I20" i="7"/>
  <c r="I19" i="7"/>
  <c r="I12" i="7"/>
  <c r="I17" i="7"/>
  <c r="I13" i="7"/>
  <c r="I21" i="7"/>
  <c r="I24" i="7"/>
  <c r="I16" i="7"/>
</calcChain>
</file>

<file path=xl/sharedStrings.xml><?xml version="1.0" encoding="utf-8"?>
<sst xmlns="http://schemas.openxmlformats.org/spreadsheetml/2006/main" count="30" uniqueCount="29">
  <si>
    <t>log(ref)</t>
  </si>
  <si>
    <t>log(alt)</t>
  </si>
  <si>
    <t>moyenne (alt, ref)</t>
  </si>
  <si>
    <t>log(alt) - log(ref)</t>
  </si>
  <si>
    <t>différence moyenne</t>
  </si>
  <si>
    <t>écart-type des différences</t>
  </si>
  <si>
    <t>Nref UFC/mL</t>
  </si>
  <si>
    <t>Nalt UFC/mL</t>
  </si>
  <si>
    <t>Comparaison de méthodes de dénombrement des coliformes selon la norme ISO 16140-2</t>
  </si>
  <si>
    <t>Différence moyenne :</t>
  </si>
  <si>
    <t>D</t>
  </si>
  <si>
    <t>nombre de paires de données :</t>
  </si>
  <si>
    <t>n</t>
  </si>
  <si>
    <t>pourcentile de la distribution t de Student</t>
  </si>
  <si>
    <r>
      <t>T (1-</t>
    </r>
    <r>
      <rPr>
        <sz val="10"/>
        <color theme="1"/>
        <rFont val="Symbol"/>
        <family val="1"/>
        <charset val="2"/>
      </rPr>
      <t>b</t>
    </r>
    <r>
      <rPr>
        <sz val="10"/>
        <color theme="1"/>
        <rFont val="Arial"/>
        <family val="2"/>
      </rPr>
      <t>/2)</t>
    </r>
  </si>
  <si>
    <t>intervalle des limites d'accord</t>
  </si>
  <si>
    <t>Limite accord inférieure</t>
  </si>
  <si>
    <t>Limite accord supérieure</t>
  </si>
  <si>
    <r>
      <t>s</t>
    </r>
    <r>
      <rPr>
        <vertAlign val="subscript"/>
        <sz val="10"/>
        <color theme="1"/>
        <rFont val="Arial"/>
        <family val="2"/>
      </rPr>
      <t>D</t>
    </r>
  </si>
  <si>
    <t>Biais</t>
  </si>
  <si>
    <t>limite inf
(CL)</t>
  </si>
  <si>
    <t>limite sup
(CL)</t>
  </si>
  <si>
    <t>profil d'exactitude</t>
  </si>
  <si>
    <t>Tracé de Bland-Altman</t>
  </si>
  <si>
    <t>Cible</t>
  </si>
  <si>
    <t>Technicien</t>
  </si>
  <si>
    <t>Méthode de référence : NF ISO 4832 : Microbiologie des aliments. Méthode horizontale pour le dénombrement des coliformes - Méthode par comptage des colonies / gélose VRBL</t>
  </si>
  <si>
    <t>Calibration de l'inoculum E. coli au spectrophotomètre. V ensemencé = 1 mL</t>
  </si>
  <si>
    <t>Méthode alternative : Pétrifilm coliformes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</si>
</sst>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Symbol"/>
      <family val="1"/>
      <charset val="2"/>
    </font>
    <font>
      <vertAlign val="sub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/>
    <xf numFmtId="0" fontId="1" fillId="0" borderId="0" xfId="0" applyFont="1"/>
    <xf numFmtId="11" fontId="2" fillId="0" borderId="0" xfId="0" applyNumberFormat="1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1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17" fontId="2" fillId="0" borderId="0" xfId="0" applyNumberFormat="1" applyFont="1"/>
    <xf numFmtId="11" fontId="2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Profil d'exactitude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droite de biais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forward val="1.5"/>
            <c:backward val="2.5"/>
            <c:intercept val="0"/>
            <c:dispRSqr val="1"/>
            <c:dispEq val="1"/>
            <c:trendlineLbl>
              <c:layout>
                <c:manualLayout>
                  <c:x val="-0.25739347464478207"/>
                  <c:y val="9.085665076759956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'recap 2024-25'!$E$11:$E$26</c:f>
              <c:numCache>
                <c:formatCode>0.00</c:formatCode>
                <c:ptCount val="16"/>
                <c:pt idx="0">
                  <c:v>3.3735806628125928</c:v>
                </c:pt>
                <c:pt idx="1">
                  <c:v>3.3735806628125928</c:v>
                </c:pt>
                <c:pt idx="2">
                  <c:v>3.0725506671486116</c:v>
                </c:pt>
                <c:pt idx="3">
                  <c:v>2.9586073148417751</c:v>
                </c:pt>
                <c:pt idx="4">
                  <c:v>2.4284293308199381</c:v>
                </c:pt>
                <c:pt idx="5">
                  <c:v>3.5209001792982497</c:v>
                </c:pt>
                <c:pt idx="6">
                  <c:v>2.6443490534440386</c:v>
                </c:pt>
                <c:pt idx="7">
                  <c:v>3.3049602892924135</c:v>
                </c:pt>
                <c:pt idx="8">
                  <c:v>5.1503377082046313</c:v>
                </c:pt>
                <c:pt idx="9">
                  <c:v>2.2090273171506691</c:v>
                </c:pt>
                <c:pt idx="10">
                  <c:v>2.1953964142510678</c:v>
                </c:pt>
                <c:pt idx="11">
                  <c:v>4.0395943617526617</c:v>
                </c:pt>
                <c:pt idx="12">
                  <c:v>4.8129133566428557</c:v>
                </c:pt>
                <c:pt idx="13">
                  <c:v>4.2327651641054551</c:v>
                </c:pt>
                <c:pt idx="14">
                  <c:v>3.3826718402592628</c:v>
                </c:pt>
                <c:pt idx="15">
                  <c:v>2.1461280356782382</c:v>
                </c:pt>
              </c:numCache>
            </c:numRef>
          </c:xVal>
          <c:yVal>
            <c:numRef>
              <c:f>'recap 2024-25'!$F$11:$F$26</c:f>
              <c:numCache>
                <c:formatCode>0.00</c:formatCode>
                <c:ptCount val="16"/>
                <c:pt idx="0">
                  <c:v>3.621365146523349</c:v>
                </c:pt>
                <c:pt idx="1">
                  <c:v>3.4637572931616809</c:v>
                </c:pt>
                <c:pt idx="2">
                  <c:v>3.7106557626612133</c:v>
                </c:pt>
                <c:pt idx="3">
                  <c:v>3.3477733992063072</c:v>
                </c:pt>
                <c:pt idx="4">
                  <c:v>2.4836521218786203</c:v>
                </c:pt>
                <c:pt idx="5">
                  <c:v>3.6260602677317286</c:v>
                </c:pt>
                <c:pt idx="6">
                  <c:v>3.5970965717964121</c:v>
                </c:pt>
                <c:pt idx="7">
                  <c:v>3.4119256548888126</c:v>
                </c:pt>
                <c:pt idx="8">
                  <c:v>5.5250448070368456</c:v>
                </c:pt>
                <c:pt idx="9">
                  <c:v>2.4548448600085102</c:v>
                </c:pt>
                <c:pt idx="10">
                  <c:v>2.5474390404359823</c:v>
                </c:pt>
                <c:pt idx="11">
                  <c:v>4.5355242708069818</c:v>
                </c:pt>
                <c:pt idx="12">
                  <c:v>5.4298990259007134</c:v>
                </c:pt>
                <c:pt idx="13">
                  <c:v>4.6204200003790366</c:v>
                </c:pt>
                <c:pt idx="14">
                  <c:v>3.5451946195135298</c:v>
                </c:pt>
                <c:pt idx="15">
                  <c:v>2.5106668490296591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FD-4E6B-B655-B2E4185FB4B7}"/>
            </c:ext>
          </c:extLst>
        </c:ser>
        <c:ser>
          <c:idx val="1"/>
          <c:order val="1"/>
          <c:tx>
            <c:v>y=x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forward val="1.5"/>
            <c:backward val="2.5"/>
            <c:intercept val="0"/>
            <c:dispRSqr val="0"/>
            <c:dispEq val="1"/>
            <c:trendlineLbl>
              <c:layout>
                <c:manualLayout>
                  <c:x val="5.6949667960323183E-3"/>
                  <c:y val="9.96749798901318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'recap 2024-25'!$E$11:$E$26</c:f>
              <c:numCache>
                <c:formatCode>0.00</c:formatCode>
                <c:ptCount val="16"/>
                <c:pt idx="0">
                  <c:v>3.3735806628125928</c:v>
                </c:pt>
                <c:pt idx="1">
                  <c:v>3.3735806628125928</c:v>
                </c:pt>
                <c:pt idx="2">
                  <c:v>3.0725506671486116</c:v>
                </c:pt>
                <c:pt idx="3">
                  <c:v>2.9586073148417751</c:v>
                </c:pt>
                <c:pt idx="4">
                  <c:v>2.4284293308199381</c:v>
                </c:pt>
                <c:pt idx="5">
                  <c:v>3.5209001792982497</c:v>
                </c:pt>
                <c:pt idx="6">
                  <c:v>2.6443490534440386</c:v>
                </c:pt>
                <c:pt idx="7">
                  <c:v>3.3049602892924135</c:v>
                </c:pt>
                <c:pt idx="8">
                  <c:v>5.1503377082046313</c:v>
                </c:pt>
                <c:pt idx="9">
                  <c:v>2.2090273171506691</c:v>
                </c:pt>
                <c:pt idx="10">
                  <c:v>2.1953964142510678</c:v>
                </c:pt>
                <c:pt idx="11">
                  <c:v>4.0395943617526617</c:v>
                </c:pt>
                <c:pt idx="12">
                  <c:v>4.8129133566428557</c:v>
                </c:pt>
                <c:pt idx="13">
                  <c:v>4.2327651641054551</c:v>
                </c:pt>
                <c:pt idx="14">
                  <c:v>3.3826718402592628</c:v>
                </c:pt>
                <c:pt idx="15">
                  <c:v>2.1461280356782382</c:v>
                </c:pt>
              </c:numCache>
            </c:numRef>
          </c:xVal>
          <c:yVal>
            <c:numRef>
              <c:f>'recap 2024-25'!$E$11:$E$26</c:f>
              <c:numCache>
                <c:formatCode>0.00</c:formatCode>
                <c:ptCount val="16"/>
                <c:pt idx="0">
                  <c:v>3.3735806628125928</c:v>
                </c:pt>
                <c:pt idx="1">
                  <c:v>3.3735806628125928</c:v>
                </c:pt>
                <c:pt idx="2">
                  <c:v>3.0725506671486116</c:v>
                </c:pt>
                <c:pt idx="3">
                  <c:v>2.9586073148417751</c:v>
                </c:pt>
                <c:pt idx="4">
                  <c:v>2.4284293308199381</c:v>
                </c:pt>
                <c:pt idx="5">
                  <c:v>3.5209001792982497</c:v>
                </c:pt>
                <c:pt idx="6">
                  <c:v>2.6443490534440386</c:v>
                </c:pt>
                <c:pt idx="7">
                  <c:v>3.3049602892924135</c:v>
                </c:pt>
                <c:pt idx="8">
                  <c:v>5.1503377082046313</c:v>
                </c:pt>
                <c:pt idx="9">
                  <c:v>2.2090273171506691</c:v>
                </c:pt>
                <c:pt idx="10">
                  <c:v>2.1953964142510678</c:v>
                </c:pt>
                <c:pt idx="11">
                  <c:v>4.0395943617526617</c:v>
                </c:pt>
                <c:pt idx="12">
                  <c:v>4.8129133566428557</c:v>
                </c:pt>
                <c:pt idx="13">
                  <c:v>4.2327651641054551</c:v>
                </c:pt>
                <c:pt idx="14">
                  <c:v>3.3826718402592628</c:v>
                </c:pt>
                <c:pt idx="15">
                  <c:v>2.1461280356782382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FD-4E6B-B655-B2E4185FB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40288"/>
        <c:axId val="112142208"/>
      </c:scatterChart>
      <c:valAx>
        <c:axId val="112140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méthode de référence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142208"/>
        <c:crosses val="autoZero"/>
        <c:crossBetween val="midCat"/>
      </c:valAx>
      <c:valAx>
        <c:axId val="11214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méthode alternative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140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baseline="0"/>
              <a:t>Tracé des différences de Bland-Altman</a:t>
            </a:r>
            <a:endParaRPr lang="fr-FR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alt</c:v>
          </c:tx>
          <c:spPr>
            <a:ln w="12700" cap="rnd">
              <a:noFill/>
              <a:round/>
            </a:ln>
            <a:effectLst/>
          </c:spPr>
          <c:xVal>
            <c:numRef>
              <c:f>'recap 2024-25'!$G$11:$G$26</c:f>
              <c:numCache>
                <c:formatCode>0.00</c:formatCode>
                <c:ptCount val="16"/>
                <c:pt idx="0">
                  <c:v>3.4974729046679709</c:v>
                </c:pt>
                <c:pt idx="1">
                  <c:v>3.4186689779871369</c:v>
                </c:pt>
                <c:pt idx="2">
                  <c:v>3.3916032149049125</c:v>
                </c:pt>
                <c:pt idx="3">
                  <c:v>3.1531903570240409</c:v>
                </c:pt>
                <c:pt idx="4">
                  <c:v>2.4560407263492792</c:v>
                </c:pt>
                <c:pt idx="5">
                  <c:v>3.5734802235149892</c:v>
                </c:pt>
                <c:pt idx="6">
                  <c:v>3.1207228126202251</c:v>
                </c:pt>
                <c:pt idx="7">
                  <c:v>3.358442972090613</c:v>
                </c:pt>
                <c:pt idx="8">
                  <c:v>5.3376912576207385</c:v>
                </c:pt>
                <c:pt idx="9">
                  <c:v>2.3319360885795897</c:v>
                </c:pt>
                <c:pt idx="10">
                  <c:v>2.3714177273435251</c:v>
                </c:pt>
                <c:pt idx="11">
                  <c:v>4.2875593162798218</c:v>
                </c:pt>
                <c:pt idx="12">
                  <c:v>5.1214061912717845</c:v>
                </c:pt>
                <c:pt idx="13">
                  <c:v>4.4265925822422458</c:v>
                </c:pt>
                <c:pt idx="14">
                  <c:v>3.4639332298863961</c:v>
                </c:pt>
                <c:pt idx="15">
                  <c:v>2.3283974423539489</c:v>
                </c:pt>
              </c:numCache>
            </c:numRef>
          </c:xVal>
          <c:yVal>
            <c:numRef>
              <c:f>'recap 2024-25'!$H$11:$H$26</c:f>
              <c:numCache>
                <c:formatCode>0.00</c:formatCode>
                <c:ptCount val="16"/>
                <c:pt idx="0">
                  <c:v>0.24778448371075612</c:v>
                </c:pt>
                <c:pt idx="1">
                  <c:v>9.0176630349088072E-2</c:v>
                </c:pt>
                <c:pt idx="2">
                  <c:v>0.63810509551260175</c:v>
                </c:pt>
                <c:pt idx="3">
                  <c:v>0.38916608436453215</c:v>
                </c:pt>
                <c:pt idx="4">
                  <c:v>5.5222791058682219E-2</c:v>
                </c:pt>
                <c:pt idx="5">
                  <c:v>0.1051600884334789</c:v>
                </c:pt>
                <c:pt idx="6">
                  <c:v>0.95274751835237348</c:v>
                </c:pt>
                <c:pt idx="7">
                  <c:v>0.10696536559639913</c:v>
                </c:pt>
                <c:pt idx="8">
                  <c:v>0.37470709883221431</c:v>
                </c:pt>
                <c:pt idx="9">
                  <c:v>0.24581754285784108</c:v>
                </c:pt>
                <c:pt idx="10">
                  <c:v>0.35204262618491455</c:v>
                </c:pt>
                <c:pt idx="11">
                  <c:v>0.49592990905432011</c:v>
                </c:pt>
                <c:pt idx="12">
                  <c:v>0.61698566925785769</c:v>
                </c:pt>
                <c:pt idx="13">
                  <c:v>0.38765483627358144</c:v>
                </c:pt>
                <c:pt idx="14">
                  <c:v>0.16252277925426695</c:v>
                </c:pt>
                <c:pt idx="15">
                  <c:v>0.36453881335142091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5E-4235-A52A-719DDDC813A7}"/>
            </c:ext>
          </c:extLst>
        </c:ser>
        <c:ser>
          <c:idx val="2"/>
          <c:order val="1"/>
          <c:tx>
            <c:v>inf</c:v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'recap 2024-25'!$G$11:$G$26</c:f>
              <c:numCache>
                <c:formatCode>0.00</c:formatCode>
                <c:ptCount val="16"/>
                <c:pt idx="0">
                  <c:v>3.4974729046679709</c:v>
                </c:pt>
                <c:pt idx="1">
                  <c:v>3.4186689779871369</c:v>
                </c:pt>
                <c:pt idx="2">
                  <c:v>3.3916032149049125</c:v>
                </c:pt>
                <c:pt idx="3">
                  <c:v>3.1531903570240409</c:v>
                </c:pt>
                <c:pt idx="4">
                  <c:v>2.4560407263492792</c:v>
                </c:pt>
                <c:pt idx="5">
                  <c:v>3.5734802235149892</c:v>
                </c:pt>
                <c:pt idx="6">
                  <c:v>3.1207228126202251</c:v>
                </c:pt>
                <c:pt idx="7">
                  <c:v>3.358442972090613</c:v>
                </c:pt>
                <c:pt idx="8">
                  <c:v>5.3376912576207385</c:v>
                </c:pt>
                <c:pt idx="9">
                  <c:v>2.3319360885795897</c:v>
                </c:pt>
                <c:pt idx="10">
                  <c:v>2.3714177273435251</c:v>
                </c:pt>
                <c:pt idx="11">
                  <c:v>4.2875593162798218</c:v>
                </c:pt>
                <c:pt idx="12">
                  <c:v>5.1214061912717845</c:v>
                </c:pt>
                <c:pt idx="13">
                  <c:v>4.4265925822422458</c:v>
                </c:pt>
                <c:pt idx="14">
                  <c:v>3.4639332298863961</c:v>
                </c:pt>
                <c:pt idx="15">
                  <c:v>2.3283974423539489</c:v>
                </c:pt>
              </c:numCache>
            </c:numRef>
          </c:xVal>
          <c:yVal>
            <c:numRef>
              <c:f>'recap 2024-25'!$I$11:$I$26</c:f>
              <c:numCache>
                <c:formatCode>0.00</c:formatCode>
                <c:ptCount val="16"/>
                <c:pt idx="0">
                  <c:v>-0.18078788430620285</c:v>
                </c:pt>
                <c:pt idx="1">
                  <c:v>-0.18078788430620285</c:v>
                </c:pt>
                <c:pt idx="2">
                  <c:v>-0.18078788430620285</c:v>
                </c:pt>
                <c:pt idx="3">
                  <c:v>-0.18078788430620285</c:v>
                </c:pt>
                <c:pt idx="4">
                  <c:v>-0.18078788430620285</c:v>
                </c:pt>
                <c:pt idx="5">
                  <c:v>-0.18078788430620285</c:v>
                </c:pt>
                <c:pt idx="6">
                  <c:v>-0.18078788430620285</c:v>
                </c:pt>
                <c:pt idx="7">
                  <c:v>-0.18078788430620285</c:v>
                </c:pt>
                <c:pt idx="8">
                  <c:v>-0.18078788430620285</c:v>
                </c:pt>
                <c:pt idx="9">
                  <c:v>-0.18078788430620285</c:v>
                </c:pt>
                <c:pt idx="10">
                  <c:v>-0.18078788430620285</c:v>
                </c:pt>
                <c:pt idx="11">
                  <c:v>-0.18078788430620285</c:v>
                </c:pt>
                <c:pt idx="12">
                  <c:v>-0.18078788430620285</c:v>
                </c:pt>
                <c:pt idx="13">
                  <c:v>-0.18078788430620285</c:v>
                </c:pt>
                <c:pt idx="14">
                  <c:v>-0.18078788430620285</c:v>
                </c:pt>
                <c:pt idx="15">
                  <c:v>-0.18078788430620285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5E-4235-A52A-719DDDC813A7}"/>
            </c:ext>
          </c:extLst>
        </c:ser>
        <c:ser>
          <c:idx val="3"/>
          <c:order val="2"/>
          <c:tx>
            <c:v>sup</c:v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'recap 2024-25'!$G$11:$G$26</c:f>
              <c:numCache>
                <c:formatCode>0.00</c:formatCode>
                <c:ptCount val="16"/>
                <c:pt idx="0">
                  <c:v>3.4974729046679709</c:v>
                </c:pt>
                <c:pt idx="1">
                  <c:v>3.4186689779871369</c:v>
                </c:pt>
                <c:pt idx="2">
                  <c:v>3.3916032149049125</c:v>
                </c:pt>
                <c:pt idx="3">
                  <c:v>3.1531903570240409</c:v>
                </c:pt>
                <c:pt idx="4">
                  <c:v>2.4560407263492792</c:v>
                </c:pt>
                <c:pt idx="5">
                  <c:v>3.5734802235149892</c:v>
                </c:pt>
                <c:pt idx="6">
                  <c:v>3.1207228126202251</c:v>
                </c:pt>
                <c:pt idx="7">
                  <c:v>3.358442972090613</c:v>
                </c:pt>
                <c:pt idx="8">
                  <c:v>5.3376912576207385</c:v>
                </c:pt>
                <c:pt idx="9">
                  <c:v>2.3319360885795897</c:v>
                </c:pt>
                <c:pt idx="10">
                  <c:v>2.3714177273435251</c:v>
                </c:pt>
                <c:pt idx="11">
                  <c:v>4.2875593162798218</c:v>
                </c:pt>
                <c:pt idx="12">
                  <c:v>5.1214061912717845</c:v>
                </c:pt>
                <c:pt idx="13">
                  <c:v>4.4265925822422458</c:v>
                </c:pt>
                <c:pt idx="14">
                  <c:v>3.4639332298863961</c:v>
                </c:pt>
                <c:pt idx="15">
                  <c:v>2.3283974423539489</c:v>
                </c:pt>
              </c:numCache>
            </c:numRef>
          </c:xVal>
          <c:yVal>
            <c:numRef>
              <c:f>'recap 2024-25'!$J$11:$J$26</c:f>
              <c:numCache>
                <c:formatCode>0.00</c:formatCode>
                <c:ptCount val="16"/>
                <c:pt idx="0">
                  <c:v>0.87897880086174396</c:v>
                </c:pt>
                <c:pt idx="1">
                  <c:v>0.87897880086174396</c:v>
                </c:pt>
                <c:pt idx="2">
                  <c:v>0.87897880086174396</c:v>
                </c:pt>
                <c:pt idx="3">
                  <c:v>0.87897880086174396</c:v>
                </c:pt>
                <c:pt idx="4">
                  <c:v>0.87897880086174396</c:v>
                </c:pt>
                <c:pt idx="5">
                  <c:v>0.87897880086174396</c:v>
                </c:pt>
                <c:pt idx="6">
                  <c:v>0.87897880086174396</c:v>
                </c:pt>
                <c:pt idx="7">
                  <c:v>0.87897880086174396</c:v>
                </c:pt>
                <c:pt idx="8">
                  <c:v>0.87897880086174396</c:v>
                </c:pt>
                <c:pt idx="9">
                  <c:v>0.87897880086174396</c:v>
                </c:pt>
                <c:pt idx="10">
                  <c:v>0.87897880086174396</c:v>
                </c:pt>
                <c:pt idx="11">
                  <c:v>0.87897880086174396</c:v>
                </c:pt>
                <c:pt idx="12">
                  <c:v>0.87897880086174396</c:v>
                </c:pt>
                <c:pt idx="13">
                  <c:v>0.87897880086174396</c:v>
                </c:pt>
                <c:pt idx="14">
                  <c:v>0.87897880086174396</c:v>
                </c:pt>
                <c:pt idx="15">
                  <c:v>0.87897880086174396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5E-4235-A52A-719DDDC813A7}"/>
            </c:ext>
          </c:extLst>
        </c:ser>
        <c:ser>
          <c:idx val="1"/>
          <c:order val="3"/>
          <c:tx>
            <c:strRef>
              <c:f>'recap 2024-25'!$K$10</c:f>
              <c:strCache>
                <c:ptCount val="1"/>
                <c:pt idx="0">
                  <c:v>Biais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'recap 2024-25'!$G$11:$G$26</c:f>
              <c:numCache>
                <c:formatCode>0.00</c:formatCode>
                <c:ptCount val="16"/>
                <c:pt idx="0">
                  <c:v>3.4974729046679709</c:v>
                </c:pt>
                <c:pt idx="1">
                  <c:v>3.4186689779871369</c:v>
                </c:pt>
                <c:pt idx="2">
                  <c:v>3.3916032149049125</c:v>
                </c:pt>
                <c:pt idx="3">
                  <c:v>3.1531903570240409</c:v>
                </c:pt>
                <c:pt idx="4">
                  <c:v>2.4560407263492792</c:v>
                </c:pt>
                <c:pt idx="5">
                  <c:v>3.5734802235149892</c:v>
                </c:pt>
                <c:pt idx="6">
                  <c:v>3.1207228126202251</c:v>
                </c:pt>
                <c:pt idx="7">
                  <c:v>3.358442972090613</c:v>
                </c:pt>
                <c:pt idx="8">
                  <c:v>5.3376912576207385</c:v>
                </c:pt>
                <c:pt idx="9">
                  <c:v>2.3319360885795897</c:v>
                </c:pt>
                <c:pt idx="10">
                  <c:v>2.3714177273435251</c:v>
                </c:pt>
                <c:pt idx="11">
                  <c:v>4.2875593162798218</c:v>
                </c:pt>
                <c:pt idx="12">
                  <c:v>5.1214061912717845</c:v>
                </c:pt>
                <c:pt idx="13">
                  <c:v>4.4265925822422458</c:v>
                </c:pt>
                <c:pt idx="14">
                  <c:v>3.4639332298863961</c:v>
                </c:pt>
                <c:pt idx="15">
                  <c:v>2.3283974423539489</c:v>
                </c:pt>
              </c:numCache>
            </c:numRef>
          </c:xVal>
          <c:yVal>
            <c:numRef>
              <c:f>'recap 2024-25'!$K$11:$K$26</c:f>
              <c:numCache>
                <c:formatCode>0.00</c:formatCode>
                <c:ptCount val="16"/>
                <c:pt idx="0">
                  <c:v>0.34909545827777055</c:v>
                </c:pt>
                <c:pt idx="1">
                  <c:v>0.34909545827777055</c:v>
                </c:pt>
                <c:pt idx="2">
                  <c:v>0.34909545827777055</c:v>
                </c:pt>
                <c:pt idx="3">
                  <c:v>0.34909545827777055</c:v>
                </c:pt>
                <c:pt idx="4">
                  <c:v>0.34909545827777055</c:v>
                </c:pt>
                <c:pt idx="5">
                  <c:v>0.34909545827777055</c:v>
                </c:pt>
                <c:pt idx="6">
                  <c:v>0.34909545827777055</c:v>
                </c:pt>
                <c:pt idx="7">
                  <c:v>0.34909545827777055</c:v>
                </c:pt>
                <c:pt idx="8">
                  <c:v>0.34909545827777055</c:v>
                </c:pt>
                <c:pt idx="9">
                  <c:v>0.34909545827777055</c:v>
                </c:pt>
                <c:pt idx="10">
                  <c:v>0.34909545827777055</c:v>
                </c:pt>
                <c:pt idx="11">
                  <c:v>0.34909545827777055</c:v>
                </c:pt>
                <c:pt idx="12">
                  <c:v>0.34909545827777055</c:v>
                </c:pt>
                <c:pt idx="13">
                  <c:v>0.34909545827777055</c:v>
                </c:pt>
                <c:pt idx="14">
                  <c:v>0.34909545827777055</c:v>
                </c:pt>
                <c:pt idx="15">
                  <c:v>0.34909545827777055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3B-447D-BEDE-D65723DA3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27072"/>
        <c:axId val="112228992"/>
      </c:scatterChart>
      <c:valAx>
        <c:axId val="112227072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moyenne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228992"/>
        <c:crossesAt val="0"/>
        <c:crossBetween val="midCat"/>
      </c:valAx>
      <c:valAx>
        <c:axId val="112228992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Différence (alternative - référence)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227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149680</xdr:colOff>
      <xdr:row>4</xdr:row>
      <xdr:rowOff>10886</xdr:rowOff>
    </xdr:from>
    <xdr:to>
      <xdr:col>19</xdr:col>
      <xdr:colOff>625930</xdr:colOff>
      <xdr:row>15</xdr:row>
      <xdr:rowOff>244928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206BBCF-AB1A-4C18-BBA0-27A6807B2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163285</xdr:colOff>
      <xdr:row>16</xdr:row>
      <xdr:rowOff>112864</xdr:rowOff>
    </xdr:from>
    <xdr:to>
      <xdr:col>19</xdr:col>
      <xdr:colOff>625929</xdr:colOff>
      <xdr:row>26</xdr:row>
      <xdr:rowOff>272143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E4EA288-5312-4892-ADED-905502382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1"/>
  <sheetViews>
    <sheetView tabSelected="1" zoomScale="70" zoomScaleNormal="70" workbookViewId="0">
      <selection activeCell="J5" sqref="J5"/>
    </sheetView>
  </sheetViews>
  <sheetFormatPr baseColWidth="10" defaultColWidth="11.44140625" defaultRowHeight="13.2" x14ac:dyDescent="0.25"/>
  <cols>
    <col min="1" max="2" width="11.44140625" style="7"/>
    <col min="3" max="3" width="14.88671875" style="7" customWidth="1"/>
    <col min="4" max="4" width="15.33203125" style="7" customWidth="1"/>
    <col min="5" max="16384" width="11.44140625" style="7"/>
  </cols>
  <sheetData>
    <row r="1" spans="1:11" x14ac:dyDescent="0.25">
      <c r="C1" s="21"/>
    </row>
    <row r="2" spans="1:11" x14ac:dyDescent="0.25">
      <c r="C2" s="8" t="s">
        <v>8</v>
      </c>
    </row>
    <row r="3" spans="1:11" x14ac:dyDescent="0.25">
      <c r="C3" s="7" t="s">
        <v>26</v>
      </c>
      <c r="F3" s="9"/>
    </row>
    <row r="4" spans="1:11" s="11" customFormat="1" x14ac:dyDescent="0.25">
      <c r="C4" s="10" t="s">
        <v>28</v>
      </c>
      <c r="E4" s="12"/>
      <c r="F4" s="12"/>
    </row>
    <row r="5" spans="1:11" s="11" customFormat="1" x14ac:dyDescent="0.25">
      <c r="C5" s="10" t="s">
        <v>27</v>
      </c>
      <c r="E5" s="12"/>
      <c r="F5" s="12"/>
    </row>
    <row r="6" spans="1:11" s="11" customFormat="1" x14ac:dyDescent="0.25">
      <c r="C6" s="10"/>
      <c r="E6" s="12"/>
      <c r="F6" s="12"/>
    </row>
    <row r="7" spans="1:11" s="11" customFormat="1" x14ac:dyDescent="0.25">
      <c r="C7" s="10"/>
      <c r="E7" s="12"/>
      <c r="F7" s="12"/>
    </row>
    <row r="9" spans="1:11" s="11" customFormat="1" ht="22.5" customHeight="1" x14ac:dyDescent="0.25">
      <c r="A9" s="1"/>
      <c r="B9" s="1"/>
      <c r="C9" s="1"/>
      <c r="D9" s="1"/>
      <c r="E9" s="23" t="s">
        <v>22</v>
      </c>
      <c r="F9" s="24"/>
      <c r="G9" s="25" t="s">
        <v>23</v>
      </c>
      <c r="H9" s="25"/>
      <c r="I9" s="25"/>
      <c r="J9" s="25"/>
      <c r="K9" s="25"/>
    </row>
    <row r="10" spans="1:11" s="13" customFormat="1" ht="26.4" x14ac:dyDescent="0.25">
      <c r="A10" s="2" t="s">
        <v>25</v>
      </c>
      <c r="B10" s="2" t="s">
        <v>24</v>
      </c>
      <c r="C10" s="2" t="s">
        <v>6</v>
      </c>
      <c r="D10" s="2" t="s">
        <v>7</v>
      </c>
      <c r="E10" s="2" t="s">
        <v>0</v>
      </c>
      <c r="F10" s="2" t="s">
        <v>1</v>
      </c>
      <c r="G10" s="3" t="s">
        <v>2</v>
      </c>
      <c r="H10" s="3" t="s">
        <v>3</v>
      </c>
      <c r="I10" s="3" t="s">
        <v>20</v>
      </c>
      <c r="J10" s="3" t="s">
        <v>21</v>
      </c>
      <c r="K10" s="2" t="s">
        <v>19</v>
      </c>
    </row>
    <row r="11" spans="1:11" s="17" customFormat="1" ht="22.5" customHeight="1" x14ac:dyDescent="0.25">
      <c r="A11" s="20">
        <v>1</v>
      </c>
      <c r="B11" s="14">
        <v>10000</v>
      </c>
      <c r="C11" s="14">
        <v>2363.6363636363631</v>
      </c>
      <c r="D11" s="14">
        <v>4181.8181818181811</v>
      </c>
      <c r="E11" s="15">
        <f>IF(C11&lt;&gt;"",LOG(C11),"")</f>
        <v>3.3735806628125928</v>
      </c>
      <c r="F11" s="15">
        <f>IF(D11&lt;&gt;"",LOG(D11),"")</f>
        <v>3.621365146523349</v>
      </c>
      <c r="G11" s="16">
        <f>IF(E11&lt;&gt;"",AVERAGE(E11:F11),"")</f>
        <v>3.4974729046679709</v>
      </c>
      <c r="H11" s="16">
        <f>IF(E11&lt;&gt;"",F11-E11,"")</f>
        <v>0.24778448371075612</v>
      </c>
      <c r="I11" s="15">
        <f>'Calcul Limites'!$E$9</f>
        <v>-0.18078788430620285</v>
      </c>
      <c r="J11" s="15">
        <f>'Calcul Limites'!$E$10</f>
        <v>0.87897880086174396</v>
      </c>
      <c r="K11" s="15">
        <f t="shared" ref="K11:K26" si="0">$H$28</f>
        <v>0.34909545827777055</v>
      </c>
    </row>
    <row r="12" spans="1:11" s="17" customFormat="1" ht="22.5" customHeight="1" x14ac:dyDescent="0.25">
      <c r="A12" s="20">
        <v>2</v>
      </c>
      <c r="B12" s="14">
        <v>10000</v>
      </c>
      <c r="C12" s="14">
        <v>2363.6363636363631</v>
      </c>
      <c r="D12" s="14">
        <v>2909.090909090909</v>
      </c>
      <c r="E12" s="15">
        <f t="shared" ref="E12:F17" si="1">IF(C12&lt;&gt;"",LOG(C12),"")</f>
        <v>3.3735806628125928</v>
      </c>
      <c r="F12" s="15">
        <f t="shared" si="1"/>
        <v>3.4637572931616809</v>
      </c>
      <c r="G12" s="16">
        <f t="shared" ref="G12:G26" si="2">IF(E12&lt;&gt;"",AVERAGE(E12:F12),"")</f>
        <v>3.4186689779871369</v>
      </c>
      <c r="H12" s="16">
        <f t="shared" ref="H12:H26" si="3">IF(E12&lt;&gt;"",F12-E12,"")</f>
        <v>9.0176630349088072E-2</v>
      </c>
      <c r="I12" s="15">
        <f>'Calcul Limites'!$E$9</f>
        <v>-0.18078788430620285</v>
      </c>
      <c r="J12" s="15">
        <f>'Calcul Limites'!$E$10</f>
        <v>0.87897880086174396</v>
      </c>
      <c r="K12" s="15">
        <f t="shared" si="0"/>
        <v>0.34909545827777055</v>
      </c>
    </row>
    <row r="13" spans="1:11" s="17" customFormat="1" ht="22.5" customHeight="1" x14ac:dyDescent="0.25">
      <c r="A13" s="20">
        <v>3</v>
      </c>
      <c r="B13" s="14">
        <v>10000</v>
      </c>
      <c r="C13" s="14">
        <v>1181.8181818181815</v>
      </c>
      <c r="D13" s="14">
        <v>5136.363636363636</v>
      </c>
      <c r="E13" s="15">
        <f t="shared" si="1"/>
        <v>3.0725506671486116</v>
      </c>
      <c r="F13" s="15">
        <f t="shared" si="1"/>
        <v>3.7106557626612133</v>
      </c>
      <c r="G13" s="16">
        <f t="shared" si="2"/>
        <v>3.3916032149049125</v>
      </c>
      <c r="H13" s="16">
        <f t="shared" si="3"/>
        <v>0.63810509551260175</v>
      </c>
      <c r="I13" s="15">
        <f>'Calcul Limites'!$E$9</f>
        <v>-0.18078788430620285</v>
      </c>
      <c r="J13" s="15">
        <f>'Calcul Limites'!$E$10</f>
        <v>0.87897880086174396</v>
      </c>
      <c r="K13" s="15">
        <f t="shared" si="0"/>
        <v>0.34909545827777055</v>
      </c>
    </row>
    <row r="14" spans="1:11" s="17" customFormat="1" ht="22.5" customHeight="1" x14ac:dyDescent="0.25">
      <c r="A14" s="20">
        <v>4</v>
      </c>
      <c r="B14" s="14">
        <v>10000</v>
      </c>
      <c r="C14" s="14">
        <v>909.09090909090901</v>
      </c>
      <c r="D14" s="14">
        <v>2227.272727272727</v>
      </c>
      <c r="E14" s="15">
        <f t="shared" si="1"/>
        <v>2.9586073148417751</v>
      </c>
      <c r="F14" s="15">
        <f t="shared" si="1"/>
        <v>3.3477733992063072</v>
      </c>
      <c r="G14" s="16">
        <f t="shared" si="2"/>
        <v>3.1531903570240409</v>
      </c>
      <c r="H14" s="16">
        <f t="shared" si="3"/>
        <v>0.38916608436453215</v>
      </c>
      <c r="I14" s="15">
        <f>'Calcul Limites'!$E$9</f>
        <v>-0.18078788430620285</v>
      </c>
      <c r="J14" s="15">
        <f>'Calcul Limites'!$E$10</f>
        <v>0.87897880086174396</v>
      </c>
      <c r="K14" s="15">
        <f t="shared" si="0"/>
        <v>0.34909545827777055</v>
      </c>
    </row>
    <row r="15" spans="1:11" s="17" customFormat="1" ht="22.5" customHeight="1" x14ac:dyDescent="0.25">
      <c r="A15" s="20">
        <v>5</v>
      </c>
      <c r="B15" s="14">
        <v>10000</v>
      </c>
      <c r="C15" s="14">
        <v>268.18181818181813</v>
      </c>
      <c r="D15" s="14">
        <v>304.5454545454545</v>
      </c>
      <c r="E15" s="15">
        <f t="shared" si="1"/>
        <v>2.4284293308199381</v>
      </c>
      <c r="F15" s="15">
        <f t="shared" si="1"/>
        <v>2.4836521218786203</v>
      </c>
      <c r="G15" s="16">
        <f t="shared" si="2"/>
        <v>2.4560407263492792</v>
      </c>
      <c r="H15" s="16">
        <f t="shared" si="3"/>
        <v>5.5222791058682219E-2</v>
      </c>
      <c r="I15" s="15">
        <f>'Calcul Limites'!$E$9</f>
        <v>-0.18078788430620285</v>
      </c>
      <c r="J15" s="15">
        <f>'Calcul Limites'!$E$10</f>
        <v>0.87897880086174396</v>
      </c>
      <c r="K15" s="15">
        <f t="shared" si="0"/>
        <v>0.34909545827777055</v>
      </c>
    </row>
    <row r="16" spans="1:11" s="17" customFormat="1" ht="22.5" customHeight="1" x14ac:dyDescent="0.25">
      <c r="A16" s="20">
        <v>6</v>
      </c>
      <c r="B16" s="14">
        <v>10000</v>
      </c>
      <c r="C16" s="14">
        <v>3318.181818181818</v>
      </c>
      <c r="D16" s="14">
        <v>4227.2727272727261</v>
      </c>
      <c r="E16" s="15">
        <f t="shared" si="1"/>
        <v>3.5209001792982497</v>
      </c>
      <c r="F16" s="15">
        <f t="shared" si="1"/>
        <v>3.6260602677317286</v>
      </c>
      <c r="G16" s="16">
        <f t="shared" si="2"/>
        <v>3.5734802235149892</v>
      </c>
      <c r="H16" s="16">
        <f t="shared" si="3"/>
        <v>0.1051600884334789</v>
      </c>
      <c r="I16" s="15">
        <f>'Calcul Limites'!$E$9</f>
        <v>-0.18078788430620285</v>
      </c>
      <c r="J16" s="15">
        <f>'Calcul Limites'!$E$10</f>
        <v>0.87897880086174396</v>
      </c>
      <c r="K16" s="15">
        <f t="shared" si="0"/>
        <v>0.34909545827777055</v>
      </c>
    </row>
    <row r="17" spans="1:11" s="17" customFormat="1" ht="22.5" customHeight="1" x14ac:dyDescent="0.25">
      <c r="A17" s="20">
        <v>7</v>
      </c>
      <c r="B17" s="14">
        <v>10000</v>
      </c>
      <c r="C17" s="14">
        <v>440.90909090909082</v>
      </c>
      <c r="D17" s="14">
        <v>3954.545454545454</v>
      </c>
      <c r="E17" s="15">
        <f t="shared" si="1"/>
        <v>2.6443490534440386</v>
      </c>
      <c r="F17" s="15">
        <f t="shared" si="1"/>
        <v>3.5970965717964121</v>
      </c>
      <c r="G17" s="16">
        <f t="shared" si="2"/>
        <v>3.1207228126202251</v>
      </c>
      <c r="H17" s="16">
        <f t="shared" si="3"/>
        <v>0.95274751835237348</v>
      </c>
      <c r="I17" s="15">
        <f>'Calcul Limites'!$E$9</f>
        <v>-0.18078788430620285</v>
      </c>
      <c r="J17" s="15">
        <f>'Calcul Limites'!$E$10</f>
        <v>0.87897880086174396</v>
      </c>
      <c r="K17" s="15">
        <f t="shared" si="0"/>
        <v>0.34909545827777055</v>
      </c>
    </row>
    <row r="18" spans="1:11" ht="22.8" customHeight="1" x14ac:dyDescent="0.25">
      <c r="A18" s="20">
        <v>8</v>
      </c>
      <c r="B18" s="22">
        <v>1085.28</v>
      </c>
      <c r="C18" s="22">
        <v>2018.181818181818</v>
      </c>
      <c r="D18" s="22">
        <v>2581.8181818181815</v>
      </c>
      <c r="E18" s="15">
        <f t="shared" ref="E18:E26" si="4">IF(C18&lt;&gt;"",LOG(C18),"")</f>
        <v>3.3049602892924135</v>
      </c>
      <c r="F18" s="15">
        <f t="shared" ref="F18:F26" si="5">IF(D18&lt;&gt;"",LOG(D18),"")</f>
        <v>3.4119256548888126</v>
      </c>
      <c r="G18" s="16">
        <f t="shared" si="2"/>
        <v>3.358442972090613</v>
      </c>
      <c r="H18" s="16">
        <f t="shared" si="3"/>
        <v>0.10696536559639913</v>
      </c>
      <c r="I18" s="15">
        <f>'Calcul Limites'!$E$9</f>
        <v>-0.18078788430620285</v>
      </c>
      <c r="J18" s="15">
        <f>'Calcul Limites'!$E$10</f>
        <v>0.87897880086174396</v>
      </c>
      <c r="K18" s="15">
        <f t="shared" si="0"/>
        <v>0.34909545827777055</v>
      </c>
    </row>
    <row r="19" spans="1:11" ht="22.5" customHeight="1" x14ac:dyDescent="0.25">
      <c r="A19" s="20">
        <v>9</v>
      </c>
      <c r="B19" s="22">
        <v>108528</v>
      </c>
      <c r="C19" s="22">
        <v>141363.63636363635</v>
      </c>
      <c r="D19" s="22">
        <v>335000</v>
      </c>
      <c r="E19" s="15">
        <f t="shared" si="4"/>
        <v>5.1503377082046313</v>
      </c>
      <c r="F19" s="15">
        <f t="shared" si="5"/>
        <v>5.5250448070368456</v>
      </c>
      <c r="G19" s="16">
        <f t="shared" si="2"/>
        <v>5.3376912576207385</v>
      </c>
      <c r="H19" s="16">
        <f t="shared" si="3"/>
        <v>0.37470709883221431</v>
      </c>
      <c r="I19" s="15">
        <f>'Calcul Limites'!$E$9</f>
        <v>-0.18078788430620285</v>
      </c>
      <c r="J19" s="15">
        <f>'Calcul Limites'!$E$10</f>
        <v>0.87897880086174396</v>
      </c>
      <c r="K19" s="15">
        <f t="shared" si="0"/>
        <v>0.34909545827777055</v>
      </c>
    </row>
    <row r="20" spans="1:11" ht="22.5" customHeight="1" x14ac:dyDescent="0.25">
      <c r="A20" s="20">
        <v>10</v>
      </c>
      <c r="B20" s="22">
        <v>108.52800000000001</v>
      </c>
      <c r="C20" s="22">
        <v>161.81818181818181</v>
      </c>
      <c r="D20" s="22">
        <v>285</v>
      </c>
      <c r="E20" s="15">
        <f t="shared" si="4"/>
        <v>2.2090273171506691</v>
      </c>
      <c r="F20" s="15">
        <f t="shared" si="5"/>
        <v>2.4548448600085102</v>
      </c>
      <c r="G20" s="16">
        <f t="shared" si="2"/>
        <v>2.3319360885795897</v>
      </c>
      <c r="H20" s="16">
        <f t="shared" si="3"/>
        <v>0.24581754285784108</v>
      </c>
      <c r="I20" s="15">
        <f>'Calcul Limites'!$E$9</f>
        <v>-0.18078788430620285</v>
      </c>
      <c r="J20" s="15">
        <f>'Calcul Limites'!$E$10</f>
        <v>0.87897880086174396</v>
      </c>
      <c r="K20" s="15">
        <f t="shared" si="0"/>
        <v>0.34909545827777055</v>
      </c>
    </row>
    <row r="21" spans="1:11" ht="22.5" customHeight="1" x14ac:dyDescent="0.25">
      <c r="A21" s="20">
        <v>11</v>
      </c>
      <c r="B21" s="22">
        <v>108.52800000000001</v>
      </c>
      <c r="C21" s="22">
        <v>156.81818181818181</v>
      </c>
      <c r="D21" s="22">
        <v>352.72727272727269</v>
      </c>
      <c r="E21" s="15">
        <f t="shared" si="4"/>
        <v>2.1953964142510678</v>
      </c>
      <c r="F21" s="15">
        <f t="shared" si="5"/>
        <v>2.5474390404359823</v>
      </c>
      <c r="G21" s="16">
        <f t="shared" si="2"/>
        <v>2.3714177273435251</v>
      </c>
      <c r="H21" s="16">
        <f t="shared" si="3"/>
        <v>0.35204262618491455</v>
      </c>
      <c r="I21" s="15">
        <f>'Calcul Limites'!$E$9</f>
        <v>-0.18078788430620285</v>
      </c>
      <c r="J21" s="15">
        <f>'Calcul Limites'!$E$10</f>
        <v>0.87897880086174396</v>
      </c>
      <c r="K21" s="15">
        <f t="shared" si="0"/>
        <v>0.34909545827777055</v>
      </c>
    </row>
    <row r="22" spans="1:11" ht="22.5" customHeight="1" x14ac:dyDescent="0.25">
      <c r="A22" s="20">
        <v>12</v>
      </c>
      <c r="B22" s="22">
        <v>10852.8</v>
      </c>
      <c r="C22" s="22">
        <v>10954.545454545452</v>
      </c>
      <c r="D22" s="22">
        <v>34318.181818181809</v>
      </c>
      <c r="E22" s="15">
        <f t="shared" si="4"/>
        <v>4.0395943617526617</v>
      </c>
      <c r="F22" s="15">
        <f t="shared" si="5"/>
        <v>4.5355242708069818</v>
      </c>
      <c r="G22" s="16">
        <f t="shared" si="2"/>
        <v>4.2875593162798218</v>
      </c>
      <c r="H22" s="16">
        <f t="shared" si="3"/>
        <v>0.49592990905432011</v>
      </c>
      <c r="I22" s="15">
        <f>'Calcul Limites'!$E$9</f>
        <v>-0.18078788430620285</v>
      </c>
      <c r="J22" s="15">
        <f>'Calcul Limites'!$E$10</f>
        <v>0.87897880086174396</v>
      </c>
      <c r="K22" s="15">
        <f t="shared" si="0"/>
        <v>0.34909545827777055</v>
      </c>
    </row>
    <row r="23" spans="1:11" ht="22.5" customHeight="1" x14ac:dyDescent="0.25">
      <c r="A23" s="20">
        <v>13</v>
      </c>
      <c r="B23" s="22">
        <v>108528</v>
      </c>
      <c r="C23" s="22">
        <v>65000</v>
      </c>
      <c r="D23" s="22">
        <v>269090.90909090906</v>
      </c>
      <c r="E23" s="15">
        <f t="shared" si="4"/>
        <v>4.8129133566428557</v>
      </c>
      <c r="F23" s="15">
        <f t="shared" si="5"/>
        <v>5.4298990259007134</v>
      </c>
      <c r="G23" s="16">
        <f t="shared" si="2"/>
        <v>5.1214061912717845</v>
      </c>
      <c r="H23" s="16">
        <f t="shared" si="3"/>
        <v>0.61698566925785769</v>
      </c>
      <c r="I23" s="15">
        <f>'Calcul Limites'!$E$9</f>
        <v>-0.18078788430620285</v>
      </c>
      <c r="J23" s="15">
        <f>'Calcul Limites'!$E$10</f>
        <v>0.87897880086174396</v>
      </c>
      <c r="K23" s="15">
        <f t="shared" si="0"/>
        <v>0.34909545827777055</v>
      </c>
    </row>
    <row r="24" spans="1:11" ht="22.5" customHeight="1" x14ac:dyDescent="0.25">
      <c r="A24" s="20">
        <v>14</v>
      </c>
      <c r="B24" s="22">
        <v>10852.8</v>
      </c>
      <c r="C24" s="22">
        <v>17090.909090909092</v>
      </c>
      <c r="D24" s="22">
        <v>41727.272727272728</v>
      </c>
      <c r="E24" s="15">
        <f t="shared" si="4"/>
        <v>4.2327651641054551</v>
      </c>
      <c r="F24" s="15">
        <f t="shared" si="5"/>
        <v>4.6204200003790366</v>
      </c>
      <c r="G24" s="16">
        <f t="shared" si="2"/>
        <v>4.4265925822422458</v>
      </c>
      <c r="H24" s="16">
        <f t="shared" si="3"/>
        <v>0.38765483627358144</v>
      </c>
      <c r="I24" s="15">
        <f>'Calcul Limites'!$E$9</f>
        <v>-0.18078788430620285</v>
      </c>
      <c r="J24" s="15">
        <f>'Calcul Limites'!$E$10</f>
        <v>0.87897880086174396</v>
      </c>
      <c r="K24" s="15">
        <f t="shared" si="0"/>
        <v>0.34909545827777055</v>
      </c>
    </row>
    <row r="25" spans="1:11" ht="22.5" customHeight="1" x14ac:dyDescent="0.25">
      <c r="A25" s="20">
        <v>15</v>
      </c>
      <c r="B25" s="22">
        <v>1085.28</v>
      </c>
      <c r="C25" s="22">
        <v>2413.6363636363635</v>
      </c>
      <c r="D25" s="22">
        <v>3509.0909090909086</v>
      </c>
      <c r="E25" s="15">
        <f t="shared" si="4"/>
        <v>3.3826718402592628</v>
      </c>
      <c r="F25" s="15">
        <f t="shared" si="5"/>
        <v>3.5451946195135298</v>
      </c>
      <c r="G25" s="16">
        <f t="shared" si="2"/>
        <v>3.4639332298863961</v>
      </c>
      <c r="H25" s="16">
        <f t="shared" si="3"/>
        <v>0.16252277925426695</v>
      </c>
      <c r="I25" s="15">
        <f>'Calcul Limites'!$E$9</f>
        <v>-0.18078788430620285</v>
      </c>
      <c r="J25" s="15">
        <f>'Calcul Limites'!$E$10</f>
        <v>0.87897880086174396</v>
      </c>
      <c r="K25" s="15">
        <f t="shared" si="0"/>
        <v>0.34909545827777055</v>
      </c>
    </row>
    <row r="26" spans="1:11" ht="22.5" customHeight="1" x14ac:dyDescent="0.25">
      <c r="A26" s="20">
        <v>16</v>
      </c>
      <c r="B26" s="22">
        <v>108.52800000000001</v>
      </c>
      <c r="C26" s="22">
        <v>140</v>
      </c>
      <c r="D26" s="22">
        <v>324.09090909090907</v>
      </c>
      <c r="E26" s="15">
        <f t="shared" si="4"/>
        <v>2.1461280356782382</v>
      </c>
      <c r="F26" s="15">
        <f t="shared" si="5"/>
        <v>2.5106668490296591</v>
      </c>
      <c r="G26" s="16">
        <f t="shared" si="2"/>
        <v>2.3283974423539489</v>
      </c>
      <c r="H26" s="16">
        <f t="shared" si="3"/>
        <v>0.36453881335142091</v>
      </c>
      <c r="I26" s="15">
        <f>'Calcul Limites'!$E$9</f>
        <v>-0.18078788430620285</v>
      </c>
      <c r="J26" s="15">
        <f>'Calcul Limites'!$E$10</f>
        <v>0.87897880086174396</v>
      </c>
      <c r="K26" s="15">
        <f t="shared" si="0"/>
        <v>0.34909545827777055</v>
      </c>
    </row>
    <row r="27" spans="1:11" ht="22.5" customHeight="1" x14ac:dyDescent="0.25"/>
    <row r="28" spans="1:11" ht="22.5" customHeight="1" x14ac:dyDescent="0.25">
      <c r="G28" s="18" t="s">
        <v>4</v>
      </c>
      <c r="H28" s="19">
        <f>AVERAGE(H11:H26)</f>
        <v>0.34909545827777055</v>
      </c>
    </row>
    <row r="29" spans="1:11" ht="22.5" customHeight="1" x14ac:dyDescent="0.25">
      <c r="G29" s="18" t="s">
        <v>5</v>
      </c>
      <c r="H29" s="19">
        <f>STDEV(H11:H26)</f>
        <v>0.2411796947437361</v>
      </c>
    </row>
    <row r="30" spans="1:11" ht="22.5" customHeight="1" x14ac:dyDescent="0.25"/>
    <row r="31" spans="1:11" ht="22.5" customHeight="1" x14ac:dyDescent="0.25"/>
  </sheetData>
  <mergeCells count="2">
    <mergeCell ref="E9:F9"/>
    <mergeCell ref="G9:K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:L14"/>
  <sheetViews>
    <sheetView workbookViewId="0">
      <selection activeCell="F6" sqref="F6"/>
    </sheetView>
  </sheetViews>
  <sheetFormatPr baseColWidth="10" defaultRowHeight="13.2" x14ac:dyDescent="0.25"/>
  <sheetData>
    <row r="3" spans="3:12" x14ac:dyDescent="0.25">
      <c r="C3" s="4" t="s">
        <v>9</v>
      </c>
      <c r="D3" s="5" t="s">
        <v>10</v>
      </c>
      <c r="E3" s="6">
        <f>'recap 2024-25'!H28</f>
        <v>0.34909545827777055</v>
      </c>
    </row>
    <row r="4" spans="3:12" x14ac:dyDescent="0.25">
      <c r="C4" s="4" t="s">
        <v>11</v>
      </c>
      <c r="D4" s="5" t="s">
        <v>12</v>
      </c>
      <c r="E4">
        <f>COUNTA('recap 2024-25'!C11:C26)</f>
        <v>16</v>
      </c>
    </row>
    <row r="5" spans="3:12" ht="15.6" x14ac:dyDescent="0.35">
      <c r="C5" s="4" t="s">
        <v>5</v>
      </c>
      <c r="D5" s="5" t="s">
        <v>18</v>
      </c>
      <c r="E5" s="6">
        <f>'recap 2024-25'!H29</f>
        <v>0.2411796947437361</v>
      </c>
      <c r="F5" s="6"/>
    </row>
    <row r="6" spans="3:12" x14ac:dyDescent="0.25">
      <c r="C6" s="4" t="s">
        <v>13</v>
      </c>
      <c r="D6" s="5" t="s">
        <v>14</v>
      </c>
      <c r="E6" s="26">
        <f>_xlfn.T.INV(0.975,E4-1)</f>
        <v>2.1314495455597742</v>
      </c>
      <c r="F6" s="26"/>
    </row>
    <row r="7" spans="3:12" x14ac:dyDescent="0.25">
      <c r="C7" s="4" t="s">
        <v>15</v>
      </c>
      <c r="E7" s="6">
        <f>E6*E5*SQRT(1+1/E4)</f>
        <v>0.5298833425839734</v>
      </c>
      <c r="F7" s="6"/>
    </row>
    <row r="8" spans="3:12" x14ac:dyDescent="0.25">
      <c r="E8" s="6"/>
    </row>
    <row r="9" spans="3:12" x14ac:dyDescent="0.25">
      <c r="D9" s="4" t="s">
        <v>16</v>
      </c>
      <c r="E9" s="6">
        <f>E3-E7</f>
        <v>-0.18078788430620285</v>
      </c>
    </row>
    <row r="10" spans="3:12" x14ac:dyDescent="0.25">
      <c r="D10" s="4" t="s">
        <v>17</v>
      </c>
      <c r="E10" s="6">
        <f>E3+E7</f>
        <v>0.87897880086174396</v>
      </c>
    </row>
    <row r="13" spans="3:12" x14ac:dyDescent="0.25">
      <c r="E13" s="6"/>
      <c r="F13" s="6"/>
      <c r="G13" s="6"/>
      <c r="H13" s="6"/>
      <c r="I13" s="6"/>
      <c r="J13" s="6"/>
      <c r="K13" s="6"/>
      <c r="L13" s="6"/>
    </row>
    <row r="14" spans="3:12" x14ac:dyDescent="0.25">
      <c r="E14" s="6"/>
      <c r="F14" s="6"/>
      <c r="G14" s="6"/>
      <c r="H14" s="6"/>
      <c r="I14" s="6"/>
      <c r="J14" s="6"/>
      <c r="K14" s="6"/>
      <c r="L1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recap 2024-25</vt:lpstr>
      <vt:lpstr>Calcul Limites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CAVALLA</dc:creator>
  <cp:lastModifiedBy>5590</cp:lastModifiedBy>
  <cp:lastPrinted>2025-02-19T15:41:13Z</cp:lastPrinted>
  <dcterms:created xsi:type="dcterms:W3CDTF">2024-12-29T06:35:01Z</dcterms:created>
  <dcterms:modified xsi:type="dcterms:W3CDTF">2025-06-18T16:24:59Z</dcterms:modified>
</cp:coreProperties>
</file>